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ΙΚΑ" sheetId="1" r:id="rId1"/>
  </sheets>
  <calcPr calcId="125725"/>
</workbook>
</file>

<file path=xl/calcChain.xml><?xml version="1.0" encoding="utf-8"?>
<calcChain xmlns="http://schemas.openxmlformats.org/spreadsheetml/2006/main">
  <c r="E7" i="1"/>
  <c r="D7"/>
  <c r="D9" s="1"/>
  <c r="E9" l="1"/>
  <c r="E10" s="1"/>
  <c r="D10"/>
  <c r="D11" s="1"/>
  <c r="D12" s="1"/>
  <c r="E11" l="1"/>
  <c r="D15"/>
  <c r="D24" s="1"/>
  <c r="D16"/>
  <c r="D25" s="1"/>
  <c r="E15" l="1"/>
  <c r="E16"/>
  <c r="E25" s="1"/>
  <c r="E19"/>
  <c r="E20"/>
  <c r="E12"/>
  <c r="D19"/>
  <c r="D20"/>
  <c r="E24" l="1"/>
  <c r="E22"/>
  <c r="E33"/>
  <c r="E32"/>
  <c r="D22"/>
  <c r="D28" s="1"/>
  <c r="D30" s="1"/>
  <c r="D33"/>
  <c r="D32"/>
  <c r="D26"/>
  <c r="D31" s="1"/>
  <c r="E28" l="1"/>
  <c r="E30" s="1"/>
  <c r="E26"/>
  <c r="E31" s="1"/>
</calcChain>
</file>

<file path=xl/sharedStrings.xml><?xml version="1.0" encoding="utf-8"?>
<sst xmlns="http://schemas.openxmlformats.org/spreadsheetml/2006/main" count="55" uniqueCount="53">
  <si>
    <t>ΑΑ</t>
  </si>
  <si>
    <t>Περιγραφή</t>
  </si>
  <si>
    <t>Ποσό</t>
  </si>
  <si>
    <t>Τύπος Υπολογισμού</t>
  </si>
  <si>
    <t>ΦΠΑ</t>
  </si>
  <si>
    <t>Υπάρχει ΦΠΑ? (0=ΌΧΙ, 1=ΝΑΙ)</t>
  </si>
  <si>
    <t>Ποσό Χωρίς ΦΠΑ</t>
  </si>
  <si>
    <t>[4] = [1] - [3]</t>
  </si>
  <si>
    <t>Ποσό Εργαζομένου για Σύνταξη</t>
  </si>
  <si>
    <t>Ποσό Εργοδότη για Σύνταξη</t>
  </si>
  <si>
    <t>[3] = ([1] - ([1] / 1,24)) * [2]</t>
  </si>
  <si>
    <t>Παρακράτηση Φόρου Ελευθέρων Επαγγελματιών</t>
  </si>
  <si>
    <t>[13] = [1] - [12]</t>
  </si>
  <si>
    <t>Συνολικό Ποσό Παραστατικού (Τ.Π.Υ.)</t>
  </si>
  <si>
    <t>Συνολικό Κόστος Εντολής</t>
  </si>
  <si>
    <t>[14] = [1] + [11]</t>
  </si>
  <si>
    <t>11a</t>
  </si>
  <si>
    <t>Σύνολο Ασφαλιστικών Εισφορών ΕΦΚΑ (Εργαζομένου και Εργοδότη)</t>
  </si>
  <si>
    <t>[11α] = [10] + [11]</t>
  </si>
  <si>
    <t>Συμπληρώνεται από το Χρήστη</t>
  </si>
  <si>
    <t>Πανεπιστήμιο Ιωαννίνων</t>
  </si>
  <si>
    <t>Ειδικός Λογαριασμός Κονδυλίων Έρευνας</t>
  </si>
  <si>
    <t>Συνολικό Κόστος Εντολής στο έργο</t>
  </si>
  <si>
    <t>13α</t>
  </si>
  <si>
    <t>4α</t>
  </si>
  <si>
    <t>4β</t>
  </si>
  <si>
    <t xml:space="preserve">Μέγιστη Βάση Υπολογισμού Ασφαλιστικών Εισφορών </t>
  </si>
  <si>
    <t>[4α] = min([4]; 5860,8)</t>
  </si>
  <si>
    <t>Ελάχιστη Βάση Υπολογισμού Ασφαλιστικών Εισφορών (Ι)</t>
  </si>
  <si>
    <t>[4β] = max([4]; 586,08)</t>
  </si>
  <si>
    <t>13β</t>
  </si>
  <si>
    <t>Ποσό Χωρίς ΦΠΑ και Χωρίς Εργοδοτικές Εισφορές</t>
  </si>
  <si>
    <t>[13α] = [0] - [3] - [11]</t>
  </si>
  <si>
    <t>Πίνακας Ανάλυσης ΕΦΚΑ - Πρώην IKA (ΙΔΑΧ)</t>
  </si>
  <si>
    <t>ΕΦΚΑ Πρώην ΙΚΑ Σύνταξη</t>
  </si>
  <si>
    <t>[5] = [4α] * 16,00 / 100</t>
  </si>
  <si>
    <t>[6] = [4α] * 25,06 / 100</t>
  </si>
  <si>
    <t>[1] = [0]/(1+1/(1+0,24*[2])*(25,06)/100)</t>
  </si>
  <si>
    <t>Ποσό Εργαζομένου για ΤΠΔΥ (4%)</t>
  </si>
  <si>
    <t>Ποσό Εργαζομένου για ΤΠΔΥ (1%)</t>
  </si>
  <si>
    <t>[7] = [4α] * 4 / 100</t>
  </si>
  <si>
    <t>[8] = [4α] * 1 / 100</t>
  </si>
  <si>
    <t>[9] = ([4]-[5]-[7]-[8]) * 20 / 100</t>
  </si>
  <si>
    <t>[10] = [5]</t>
  </si>
  <si>
    <t>Σύνολο Ασφαλιστικών Εισφορών Εργαζομένου για ΕΦΚΑ</t>
  </si>
  <si>
    <t>Σύνολο Ασφαλιστικών Εισφορών Εργοδότη για ΕΦΚΑ</t>
  </si>
  <si>
    <t>ΤΠΔΥ</t>
  </si>
  <si>
    <t>[11] = [6]</t>
  </si>
  <si>
    <t>Σύνολο Κρατήσεων Εργαζ. (Παρ. Φόρου + Ασφ. Εισφ. Εργαζομένου + ΤΠΔΥ)</t>
  </si>
  <si>
    <t>[12] = [9] + [10] + [7] + [8}</t>
  </si>
  <si>
    <t>Καθαρό Υπόλοιπο Πληρωμής στον Δικαιούχο (Ποσό πληρωμής ΕΑΠ)</t>
  </si>
  <si>
    <t>Καθαρό Ποσό Πληρωμής (Συνολικό Κόστος - ΦΠΑ - Ασφαλ. Εισφορές - ΤΠΔΥ)</t>
  </si>
  <si>
    <t>[13α] = [0] - [3] - [11α] - [7] - [8]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</si>
</sst>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61"/>
      <scheme val="minor"/>
    </font>
    <font>
      <b/>
      <sz val="9"/>
      <color theme="1"/>
      <name val="Tahoma"/>
      <family val="2"/>
      <charset val="161"/>
    </font>
    <font>
      <sz val="9"/>
      <color theme="1"/>
      <name val="Tahoma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1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4" fontId="1" fillId="0" borderId="1" xfId="0" applyNumberFormat="1" applyFont="1" applyBorder="1"/>
    <xf numFmtId="0" fontId="1" fillId="2" borderId="1" xfId="0" applyFont="1" applyFill="1" applyBorder="1"/>
    <xf numFmtId="2" fontId="1" fillId="0" borderId="1" xfId="0" applyNumberFormat="1" applyFont="1" applyBorder="1"/>
    <xf numFmtId="2" fontId="1" fillId="0" borderId="0" xfId="0" applyNumberFormat="1" applyFont="1" applyBorder="1"/>
    <xf numFmtId="4" fontId="2" fillId="0" borderId="0" xfId="0" applyNumberFormat="1" applyFont="1"/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/>
    <xf numFmtId="0" fontId="1" fillId="0" borderId="0" xfId="0" applyFont="1"/>
    <xf numFmtId="4" fontId="1" fillId="0" borderId="0" xfId="0" applyNumberFormat="1" applyFont="1" applyBorder="1"/>
    <xf numFmtId="4" fontId="2" fillId="0" borderId="0" xfId="0" applyNumberFormat="1" applyFont="1" applyBorder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tabSelected="1" zoomScaleNormal="100" workbookViewId="0">
      <selection activeCell="E7" sqref="E7"/>
    </sheetView>
  </sheetViews>
  <sheetFormatPr defaultRowHeight="11.25"/>
  <cols>
    <col min="1" max="1" width="3.5703125" style="10" bestFit="1" customWidth="1"/>
    <col min="2" max="2" width="65.140625" style="1" bestFit="1" customWidth="1"/>
    <col min="3" max="3" width="36.28515625" style="1" customWidth="1"/>
    <col min="4" max="5" width="10.140625" style="1" bestFit="1" customWidth="1"/>
    <col min="6" max="16384" width="9.140625" style="1"/>
  </cols>
  <sheetData>
    <row r="1" spans="1:5">
      <c r="A1" s="27" t="s">
        <v>20</v>
      </c>
      <c r="B1" s="27"/>
      <c r="C1" s="27"/>
      <c r="D1" s="27"/>
    </row>
    <row r="2" spans="1:5">
      <c r="A2" s="27" t="s">
        <v>21</v>
      </c>
      <c r="B2" s="27"/>
      <c r="C2" s="27"/>
      <c r="D2" s="27"/>
    </row>
    <row r="3" spans="1:5">
      <c r="A3" s="26" t="s">
        <v>33</v>
      </c>
      <c r="B3" s="26"/>
      <c r="C3" s="26"/>
      <c r="D3" s="26"/>
    </row>
    <row r="4" spans="1:5">
      <c r="A4" s="3"/>
      <c r="B4" s="4"/>
      <c r="C4" s="4"/>
      <c r="D4" s="4"/>
      <c r="E4" s="4"/>
    </row>
    <row r="5" spans="1:5" s="6" customFormat="1">
      <c r="A5" s="5" t="s">
        <v>0</v>
      </c>
      <c r="B5" s="5" t="s">
        <v>1</v>
      </c>
      <c r="C5" s="5" t="s">
        <v>3</v>
      </c>
      <c r="D5" s="5" t="s">
        <v>2</v>
      </c>
      <c r="E5" s="24" t="s">
        <v>2</v>
      </c>
    </row>
    <row r="6" spans="1:5" s="10" customFormat="1">
      <c r="A6" s="7">
        <v>0</v>
      </c>
      <c r="B6" s="8" t="s">
        <v>22</v>
      </c>
      <c r="C6" s="7" t="s">
        <v>19</v>
      </c>
      <c r="D6" s="9">
        <v>312.64999999999998</v>
      </c>
      <c r="E6" s="9">
        <v>395.75</v>
      </c>
    </row>
    <row r="7" spans="1:5">
      <c r="A7" s="7">
        <v>1</v>
      </c>
      <c r="B7" s="11" t="s">
        <v>13</v>
      </c>
      <c r="C7" s="12" t="s">
        <v>37</v>
      </c>
      <c r="D7" s="13">
        <f>D6/(1+1/(1+0.24*D8)*(25.06)/100)</f>
        <v>250</v>
      </c>
      <c r="E7" s="13">
        <f>E6/(1+1/(1+0.24*E8)*(25.06)/100)</f>
        <v>316.4481049096434</v>
      </c>
    </row>
    <row r="8" spans="1:5">
      <c r="A8" s="7">
        <v>2</v>
      </c>
      <c r="B8" s="8" t="s">
        <v>5</v>
      </c>
      <c r="C8" s="7" t="s">
        <v>19</v>
      </c>
      <c r="D8" s="14">
        <v>0</v>
      </c>
      <c r="E8" s="14">
        <v>0</v>
      </c>
    </row>
    <row r="9" spans="1:5">
      <c r="A9" s="7">
        <v>3</v>
      </c>
      <c r="B9" s="8" t="s">
        <v>4</v>
      </c>
      <c r="C9" s="7" t="s">
        <v>10</v>
      </c>
      <c r="D9" s="13">
        <f>(D7 - (D7/1.24)) * D8</f>
        <v>0</v>
      </c>
      <c r="E9" s="13">
        <f>(E7 - (E7/1.24)) * E8</f>
        <v>0</v>
      </c>
    </row>
    <row r="10" spans="1:5">
      <c r="A10" s="7">
        <v>4</v>
      </c>
      <c r="B10" s="8" t="s">
        <v>6</v>
      </c>
      <c r="C10" s="7" t="s">
        <v>7</v>
      </c>
      <c r="D10" s="13">
        <f>D7-D9</f>
        <v>250</v>
      </c>
      <c r="E10" s="13">
        <f>E7-E9</f>
        <v>316.4481049096434</v>
      </c>
    </row>
    <row r="11" spans="1:5">
      <c r="A11" s="7" t="s">
        <v>24</v>
      </c>
      <c r="B11" s="8" t="s">
        <v>26</v>
      </c>
      <c r="C11" s="7" t="s">
        <v>27</v>
      </c>
      <c r="D11" s="13">
        <f>MIN(D10,5860.8)</f>
        <v>250</v>
      </c>
      <c r="E11" s="13">
        <f>MIN(E10,5860.8)</f>
        <v>316.4481049096434</v>
      </c>
    </row>
    <row r="12" spans="1:5">
      <c r="A12" s="7" t="s">
        <v>25</v>
      </c>
      <c r="B12" s="8" t="s">
        <v>28</v>
      </c>
      <c r="C12" s="7" t="s">
        <v>29</v>
      </c>
      <c r="D12" s="13">
        <f>MAX(D11,586.08)</f>
        <v>586.08000000000004</v>
      </c>
      <c r="E12" s="13">
        <f>MAX(E11,586.08)</f>
        <v>586.08000000000004</v>
      </c>
    </row>
    <row r="13" spans="1:5">
      <c r="A13" s="3"/>
      <c r="B13" s="4"/>
      <c r="C13" s="3"/>
      <c r="D13" s="16"/>
      <c r="E13" s="16"/>
    </row>
    <row r="14" spans="1:5">
      <c r="A14" s="25" t="s">
        <v>34</v>
      </c>
      <c r="B14" s="25"/>
      <c r="C14" s="25"/>
      <c r="D14" s="25"/>
    </row>
    <row r="15" spans="1:5">
      <c r="A15" s="7">
        <v>5</v>
      </c>
      <c r="B15" s="8" t="s">
        <v>8</v>
      </c>
      <c r="C15" s="7" t="s">
        <v>35</v>
      </c>
      <c r="D15" s="15">
        <f>D11*16/100</f>
        <v>40</v>
      </c>
      <c r="E15" s="15">
        <f>E11*16/100</f>
        <v>50.631696785542943</v>
      </c>
    </row>
    <row r="16" spans="1:5">
      <c r="A16" s="7">
        <v>6</v>
      </c>
      <c r="B16" s="8" t="s">
        <v>9</v>
      </c>
      <c r="C16" s="7" t="s">
        <v>36</v>
      </c>
      <c r="D16" s="15">
        <f>D11*25.06/100</f>
        <v>62.65</v>
      </c>
      <c r="E16" s="15">
        <f>E11*25.06/100</f>
        <v>79.301895090356624</v>
      </c>
    </row>
    <row r="17" spans="1:5">
      <c r="A17" s="3"/>
      <c r="B17" s="4"/>
      <c r="C17" s="3"/>
      <c r="D17" s="16"/>
      <c r="E17" s="16"/>
    </row>
    <row r="18" spans="1:5">
      <c r="A18" s="25" t="s">
        <v>46</v>
      </c>
      <c r="B18" s="25"/>
      <c r="C18" s="25"/>
      <c r="D18" s="25"/>
    </row>
    <row r="19" spans="1:5">
      <c r="A19" s="7">
        <v>7</v>
      </c>
      <c r="B19" s="8" t="s">
        <v>38</v>
      </c>
      <c r="C19" s="7" t="s">
        <v>40</v>
      </c>
      <c r="D19" s="15">
        <f>D11*4/100</f>
        <v>10</v>
      </c>
      <c r="E19" s="15">
        <f>E11*4/100</f>
        <v>12.657924196385736</v>
      </c>
    </row>
    <row r="20" spans="1:5">
      <c r="A20" s="7">
        <v>8</v>
      </c>
      <c r="B20" s="8" t="s">
        <v>39</v>
      </c>
      <c r="C20" s="7" t="s">
        <v>41</v>
      </c>
      <c r="D20" s="15">
        <f>D11*1/100</f>
        <v>2.5</v>
      </c>
      <c r="E20" s="15">
        <f>E11*1/100</f>
        <v>3.1644810490964339</v>
      </c>
    </row>
    <row r="21" spans="1:5">
      <c r="A21" s="3"/>
      <c r="B21" s="4"/>
      <c r="C21" s="4"/>
      <c r="D21" s="4"/>
      <c r="E21" s="4"/>
    </row>
    <row r="22" spans="1:5">
      <c r="A22" s="7">
        <v>9</v>
      </c>
      <c r="B22" s="8" t="s">
        <v>11</v>
      </c>
      <c r="C22" s="7" t="s">
        <v>42</v>
      </c>
      <c r="D22" s="13">
        <f>(D10-D15-D19-D20)*20/100</f>
        <v>39.5</v>
      </c>
      <c r="E22" s="13">
        <f>(E10-E15-E19-E20)*20/100</f>
        <v>49.998800575723656</v>
      </c>
    </row>
    <row r="23" spans="1:5">
      <c r="A23" s="3"/>
      <c r="B23" s="4"/>
      <c r="C23" s="4"/>
      <c r="D23" s="22"/>
      <c r="E23" s="22"/>
    </row>
    <row r="24" spans="1:5">
      <c r="A24" s="7">
        <v>10</v>
      </c>
      <c r="B24" s="8" t="s">
        <v>44</v>
      </c>
      <c r="C24" s="12" t="s">
        <v>43</v>
      </c>
      <c r="D24" s="13">
        <f>SUM(D15)</f>
        <v>40</v>
      </c>
      <c r="E24" s="13">
        <f>SUM(E15)</f>
        <v>50.631696785542943</v>
      </c>
    </row>
    <row r="25" spans="1:5">
      <c r="A25" s="7">
        <v>11</v>
      </c>
      <c r="B25" s="8" t="s">
        <v>45</v>
      </c>
      <c r="C25" s="12" t="s">
        <v>47</v>
      </c>
      <c r="D25" s="13">
        <f>SUM(D16)</f>
        <v>62.65</v>
      </c>
      <c r="E25" s="13">
        <f>SUM(E16)</f>
        <v>79.301895090356624</v>
      </c>
    </row>
    <row r="26" spans="1:5">
      <c r="A26" s="7" t="s">
        <v>16</v>
      </c>
      <c r="B26" s="8" t="s">
        <v>17</v>
      </c>
      <c r="C26" s="12" t="s">
        <v>18</v>
      </c>
      <c r="D26" s="13">
        <f>D25+D24</f>
        <v>102.65</v>
      </c>
      <c r="E26" s="13">
        <f>E25+E24</f>
        <v>129.93359187589957</v>
      </c>
    </row>
    <row r="27" spans="1:5">
      <c r="A27" s="3"/>
      <c r="B27" s="4"/>
      <c r="C27" s="4"/>
      <c r="D27" s="22"/>
      <c r="E27" s="22"/>
    </row>
    <row r="28" spans="1:5">
      <c r="A28" s="7">
        <v>12</v>
      </c>
      <c r="B28" s="8" t="s">
        <v>48</v>
      </c>
      <c r="C28" s="7" t="s">
        <v>49</v>
      </c>
      <c r="D28" s="13">
        <f>D24+D22+D19+D20</f>
        <v>92</v>
      </c>
      <c r="E28" s="13">
        <f>E24+E22+E19+E20</f>
        <v>116.45290260674878</v>
      </c>
    </row>
    <row r="29" spans="1:5">
      <c r="D29" s="17"/>
      <c r="E29" s="17"/>
    </row>
    <row r="30" spans="1:5" s="30" customFormat="1">
      <c r="A30" s="28">
        <v>13</v>
      </c>
      <c r="B30" s="29" t="s">
        <v>50</v>
      </c>
      <c r="C30" s="28" t="s">
        <v>12</v>
      </c>
      <c r="D30" s="18">
        <f>D7-D28</f>
        <v>158</v>
      </c>
      <c r="E30" s="18">
        <f>E7-E28</f>
        <v>199.99520230289463</v>
      </c>
    </row>
    <row r="31" spans="1:5">
      <c r="A31" s="7" t="s">
        <v>23</v>
      </c>
      <c r="B31" s="11" t="s">
        <v>51</v>
      </c>
      <c r="C31" s="7" t="s">
        <v>52</v>
      </c>
      <c r="D31" s="13">
        <f>D6-D9-D26-D19-D20</f>
        <v>197.49999999999997</v>
      </c>
      <c r="E31" s="13">
        <f>E6-E9-E26-E19-E20</f>
        <v>249.99400287861829</v>
      </c>
    </row>
    <row r="32" spans="1:5">
      <c r="A32" s="7" t="s">
        <v>30</v>
      </c>
      <c r="B32" s="11" t="s">
        <v>31</v>
      </c>
      <c r="C32" s="7" t="s">
        <v>32</v>
      </c>
      <c r="D32" s="13">
        <f>D6-D9-D25</f>
        <v>249.99999999999997</v>
      </c>
      <c r="E32" s="13">
        <f>E6-E9-E25</f>
        <v>316.44810490964335</v>
      </c>
    </row>
    <row r="33" spans="1:5" s="20" customFormat="1">
      <c r="A33" s="5">
        <v>14</v>
      </c>
      <c r="B33" s="19" t="s">
        <v>14</v>
      </c>
      <c r="C33" s="5" t="s">
        <v>15</v>
      </c>
      <c r="D33" s="13">
        <f>D7+D25</f>
        <v>312.64999999999998</v>
      </c>
      <c r="E33" s="13">
        <f>E7+E25</f>
        <v>395.75</v>
      </c>
    </row>
    <row r="34" spans="1:5" s="20" customFormat="1">
      <c r="A34" s="2"/>
      <c r="B34" s="23"/>
      <c r="C34" s="2"/>
      <c r="D34" s="21"/>
      <c r="E34" s="21"/>
    </row>
  </sheetData>
  <mergeCells count="5">
    <mergeCell ref="A14:D14"/>
    <mergeCell ref="A18:D18"/>
    <mergeCell ref="A3:D3"/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ΙΚΑ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2018-01-17T08:54:57Z</dcterms:modified>
</cp:coreProperties>
</file>